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atsplan" sheetId="1" state="visible" r:id="rId1"/>
    <sheet name="Schichten" sheetId="2" state="visible" r:id="rId2"/>
    <sheet name="So geht 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.YYYY"/>
    <numFmt numFmtId="166" formatCode="0.0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1D5C5C"/>
      <sz val="16"/>
    </font>
    <font>
      <i val="1"/>
      <color rgb="0052666C"/>
    </font>
    <font>
      <b val="1"/>
    </font>
    <font>
      <b val="1"/>
      <color rgb="001D5C5C"/>
      <sz val="14"/>
    </font>
  </fonts>
  <fills count="4">
    <fill>
      <patternFill/>
    </fill>
    <fill>
      <patternFill patternType="gray125"/>
    </fill>
    <fill>
      <patternFill patternType="solid">
        <fgColor rgb="001D5C5C"/>
      </patternFill>
    </fill>
    <fill>
      <patternFill patternType="solid">
        <fgColor rgb="00D9E9E5"/>
      </patternFill>
    </fill>
  </fills>
  <borders count="2">
    <border>
      <left/>
      <right/>
      <top/>
      <bottom/>
      <diagonal/>
    </border>
    <border>
      <left style="thin">
        <color rgb="00B9B2A4"/>
      </left>
      <right style="thin">
        <color rgb="00B9B2A4"/>
      </right>
      <top style="thin">
        <color rgb="00B9B2A4"/>
      </top>
      <bottom style="thin">
        <color rgb="00B9B2A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165" fontId="0" fillId="3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166" fontId="0" fillId="0" borderId="1" pivotButton="0" quotePrefix="0" xfId="0"/>
    <xf numFmtId="0" fontId="4" fillId="0" borderId="0" pivotButton="0" quotePrefix="0" xfId="0"/>
    <xf numFmtId="0" fontId="0" fillId="3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DE9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</cols>
  <sheetData>
    <row r="1">
      <c r="A1" s="1" t="inlineStr">
        <is>
          <t>Dienstplan</t>
        </is>
      </c>
    </row>
    <row r="2">
      <c r="A2" t="inlineStr">
        <is>
          <t>Monat (erster Tag):</t>
        </is>
      </c>
      <c r="B2" s="2" t="n">
        <v>46327</v>
      </c>
      <c r="D2" t="inlineStr">
        <is>
          <t>Betrieb / Objekt:</t>
        </is>
      </c>
      <c r="H2" s="3" t="inlineStr">
        <is>
          <t>Kürzel siehe Blatt „Schichten“ · Vorlage von Kordo · mykordo.app</t>
        </is>
      </c>
    </row>
    <row r="4">
      <c r="A4" s="4" t="inlineStr">
        <is>
          <t>Name</t>
        </is>
      </c>
      <c r="B4" s="4" t="inlineStr">
        <is>
          <t>Std.</t>
        </is>
      </c>
      <c r="C4" s="5">
        <f>IF(1&lt;=DAY(EOMONTH($B$2,0)),1,"")</f>
        <v/>
      </c>
      <c r="D4" s="5">
        <f>IF(2&lt;=DAY(EOMONTH($B$2,0)),2,"")</f>
        <v/>
      </c>
      <c r="E4" s="5">
        <f>IF(3&lt;=DAY(EOMONTH($B$2,0)),3,"")</f>
        <v/>
      </c>
      <c r="F4" s="5">
        <f>IF(4&lt;=DAY(EOMONTH($B$2,0)),4,"")</f>
        <v/>
      </c>
      <c r="G4" s="5">
        <f>IF(5&lt;=DAY(EOMONTH($B$2,0)),5,"")</f>
        <v/>
      </c>
      <c r="H4" s="5">
        <f>IF(6&lt;=DAY(EOMONTH($B$2,0)),6,"")</f>
        <v/>
      </c>
      <c r="I4" s="5">
        <f>IF(7&lt;=DAY(EOMONTH($B$2,0)),7,"")</f>
        <v/>
      </c>
      <c r="J4" s="5">
        <f>IF(8&lt;=DAY(EOMONTH($B$2,0)),8,"")</f>
        <v/>
      </c>
      <c r="K4" s="5">
        <f>IF(9&lt;=DAY(EOMONTH($B$2,0)),9,"")</f>
        <v/>
      </c>
      <c r="L4" s="5">
        <f>IF(10&lt;=DAY(EOMONTH($B$2,0)),10,"")</f>
        <v/>
      </c>
      <c r="M4" s="5">
        <f>IF(11&lt;=DAY(EOMONTH($B$2,0)),11,"")</f>
        <v/>
      </c>
      <c r="N4" s="5">
        <f>IF(12&lt;=DAY(EOMONTH($B$2,0)),12,"")</f>
        <v/>
      </c>
      <c r="O4" s="5">
        <f>IF(13&lt;=DAY(EOMONTH($B$2,0)),13,"")</f>
        <v/>
      </c>
      <c r="P4" s="5">
        <f>IF(14&lt;=DAY(EOMONTH($B$2,0)),14,"")</f>
        <v/>
      </c>
      <c r="Q4" s="5">
        <f>IF(15&lt;=DAY(EOMONTH($B$2,0)),15,"")</f>
        <v/>
      </c>
      <c r="R4" s="5">
        <f>IF(16&lt;=DAY(EOMONTH($B$2,0)),16,"")</f>
        <v/>
      </c>
      <c r="S4" s="5">
        <f>IF(17&lt;=DAY(EOMONTH($B$2,0)),17,"")</f>
        <v/>
      </c>
      <c r="T4" s="5">
        <f>IF(18&lt;=DAY(EOMONTH($B$2,0)),18,"")</f>
        <v/>
      </c>
      <c r="U4" s="5">
        <f>IF(19&lt;=DAY(EOMONTH($B$2,0)),19,"")</f>
        <v/>
      </c>
      <c r="V4" s="5">
        <f>IF(20&lt;=DAY(EOMONTH($B$2,0)),20,"")</f>
        <v/>
      </c>
      <c r="W4" s="5">
        <f>IF(21&lt;=DAY(EOMONTH($B$2,0)),21,"")</f>
        <v/>
      </c>
      <c r="X4" s="5">
        <f>IF(22&lt;=DAY(EOMONTH($B$2,0)),22,"")</f>
        <v/>
      </c>
      <c r="Y4" s="5">
        <f>IF(23&lt;=DAY(EOMONTH($B$2,0)),23,"")</f>
        <v/>
      </c>
      <c r="Z4" s="5">
        <f>IF(24&lt;=DAY(EOMONTH($B$2,0)),24,"")</f>
        <v/>
      </c>
      <c r="AA4" s="5">
        <f>IF(25&lt;=DAY(EOMONTH($B$2,0)),25,"")</f>
        <v/>
      </c>
      <c r="AB4" s="5">
        <f>IF(26&lt;=DAY(EOMONTH($B$2,0)),26,"")</f>
        <v/>
      </c>
      <c r="AC4" s="5">
        <f>IF(27&lt;=DAY(EOMONTH($B$2,0)),27,"")</f>
        <v/>
      </c>
      <c r="AD4" s="5">
        <f>IF(28&lt;=DAY(EOMONTH($B$2,0)),28,"")</f>
        <v/>
      </c>
      <c r="AE4" s="5">
        <f>IF(29&lt;=DAY(EOMONTH($B$2,0)),29,"")</f>
        <v/>
      </c>
      <c r="AF4" s="5">
        <f>IF(30&lt;=DAY(EOMONTH($B$2,0)),30,"")</f>
        <v/>
      </c>
      <c r="AG4" s="5">
        <f>IF(31&lt;=DAY(EOMONTH($B$2,0)),31,"")</f>
        <v/>
      </c>
      <c r="AH4" s="4" t="inlineStr">
        <is>
          <t>Stunden</t>
        </is>
      </c>
    </row>
    <row r="5">
      <c r="A5" s="6" t="inlineStr"/>
      <c r="B5" s="4" t="inlineStr">
        <is>
          <t>Soll</t>
        </is>
      </c>
      <c r="C5" s="5">
        <f>IF(1&lt;=DAY(EOMONTH($B$2,0)),CHOOSE(WEEKDAY(DATE(YEAR($B$2),MONTH($B$2),1),2),"Mo","Di","Mi","Do","Fr","Sa","So"),"")</f>
        <v/>
      </c>
      <c r="D5" s="5">
        <f>IF(2&lt;=DAY(EOMONTH($B$2,0)),CHOOSE(WEEKDAY(DATE(YEAR($B$2),MONTH($B$2),2),2),"Mo","Di","Mi","Do","Fr","Sa","So"),"")</f>
        <v/>
      </c>
      <c r="E5" s="5">
        <f>IF(3&lt;=DAY(EOMONTH($B$2,0)),CHOOSE(WEEKDAY(DATE(YEAR($B$2),MONTH($B$2),3),2),"Mo","Di","Mi","Do","Fr","Sa","So"),"")</f>
        <v/>
      </c>
      <c r="F5" s="5">
        <f>IF(4&lt;=DAY(EOMONTH($B$2,0)),CHOOSE(WEEKDAY(DATE(YEAR($B$2),MONTH($B$2),4),2),"Mo","Di","Mi","Do","Fr","Sa","So"),"")</f>
        <v/>
      </c>
      <c r="G5" s="5">
        <f>IF(5&lt;=DAY(EOMONTH($B$2,0)),CHOOSE(WEEKDAY(DATE(YEAR($B$2),MONTH($B$2),5),2),"Mo","Di","Mi","Do","Fr","Sa","So"),"")</f>
        <v/>
      </c>
      <c r="H5" s="5">
        <f>IF(6&lt;=DAY(EOMONTH($B$2,0)),CHOOSE(WEEKDAY(DATE(YEAR($B$2),MONTH($B$2),6),2),"Mo","Di","Mi","Do","Fr","Sa","So"),"")</f>
        <v/>
      </c>
      <c r="I5" s="5">
        <f>IF(7&lt;=DAY(EOMONTH($B$2,0)),CHOOSE(WEEKDAY(DATE(YEAR($B$2),MONTH($B$2),7),2),"Mo","Di","Mi","Do","Fr","Sa","So"),"")</f>
        <v/>
      </c>
      <c r="J5" s="5">
        <f>IF(8&lt;=DAY(EOMONTH($B$2,0)),CHOOSE(WEEKDAY(DATE(YEAR($B$2),MONTH($B$2),8),2),"Mo","Di","Mi","Do","Fr","Sa","So"),"")</f>
        <v/>
      </c>
      <c r="K5" s="5">
        <f>IF(9&lt;=DAY(EOMONTH($B$2,0)),CHOOSE(WEEKDAY(DATE(YEAR($B$2),MONTH($B$2),9),2),"Mo","Di","Mi","Do","Fr","Sa","So"),"")</f>
        <v/>
      </c>
      <c r="L5" s="5">
        <f>IF(10&lt;=DAY(EOMONTH($B$2,0)),CHOOSE(WEEKDAY(DATE(YEAR($B$2),MONTH($B$2),10),2),"Mo","Di","Mi","Do","Fr","Sa","So"),"")</f>
        <v/>
      </c>
      <c r="M5" s="5">
        <f>IF(11&lt;=DAY(EOMONTH($B$2,0)),CHOOSE(WEEKDAY(DATE(YEAR($B$2),MONTH($B$2),11),2),"Mo","Di","Mi","Do","Fr","Sa","So"),"")</f>
        <v/>
      </c>
      <c r="N5" s="5">
        <f>IF(12&lt;=DAY(EOMONTH($B$2,0)),CHOOSE(WEEKDAY(DATE(YEAR($B$2),MONTH($B$2),12),2),"Mo","Di","Mi","Do","Fr","Sa","So"),"")</f>
        <v/>
      </c>
      <c r="O5" s="5">
        <f>IF(13&lt;=DAY(EOMONTH($B$2,0)),CHOOSE(WEEKDAY(DATE(YEAR($B$2),MONTH($B$2),13),2),"Mo","Di","Mi","Do","Fr","Sa","So"),"")</f>
        <v/>
      </c>
      <c r="P5" s="5">
        <f>IF(14&lt;=DAY(EOMONTH($B$2,0)),CHOOSE(WEEKDAY(DATE(YEAR($B$2),MONTH($B$2),14),2),"Mo","Di","Mi","Do","Fr","Sa","So"),"")</f>
        <v/>
      </c>
      <c r="Q5" s="5">
        <f>IF(15&lt;=DAY(EOMONTH($B$2,0)),CHOOSE(WEEKDAY(DATE(YEAR($B$2),MONTH($B$2),15),2),"Mo","Di","Mi","Do","Fr","Sa","So"),"")</f>
        <v/>
      </c>
      <c r="R5" s="5">
        <f>IF(16&lt;=DAY(EOMONTH($B$2,0)),CHOOSE(WEEKDAY(DATE(YEAR($B$2),MONTH($B$2),16),2),"Mo","Di","Mi","Do","Fr","Sa","So"),"")</f>
        <v/>
      </c>
      <c r="S5" s="5">
        <f>IF(17&lt;=DAY(EOMONTH($B$2,0)),CHOOSE(WEEKDAY(DATE(YEAR($B$2),MONTH($B$2),17),2),"Mo","Di","Mi","Do","Fr","Sa","So"),"")</f>
        <v/>
      </c>
      <c r="T5" s="5">
        <f>IF(18&lt;=DAY(EOMONTH($B$2,0)),CHOOSE(WEEKDAY(DATE(YEAR($B$2),MONTH($B$2),18),2),"Mo","Di","Mi","Do","Fr","Sa","So"),"")</f>
        <v/>
      </c>
      <c r="U5" s="5">
        <f>IF(19&lt;=DAY(EOMONTH($B$2,0)),CHOOSE(WEEKDAY(DATE(YEAR($B$2),MONTH($B$2),19),2),"Mo","Di","Mi","Do","Fr","Sa","So"),"")</f>
        <v/>
      </c>
      <c r="V5" s="5">
        <f>IF(20&lt;=DAY(EOMONTH($B$2,0)),CHOOSE(WEEKDAY(DATE(YEAR($B$2),MONTH($B$2),20),2),"Mo","Di","Mi","Do","Fr","Sa","So"),"")</f>
        <v/>
      </c>
      <c r="W5" s="5">
        <f>IF(21&lt;=DAY(EOMONTH($B$2,0)),CHOOSE(WEEKDAY(DATE(YEAR($B$2),MONTH($B$2),21),2),"Mo","Di","Mi","Do","Fr","Sa","So"),"")</f>
        <v/>
      </c>
      <c r="X5" s="5">
        <f>IF(22&lt;=DAY(EOMONTH($B$2,0)),CHOOSE(WEEKDAY(DATE(YEAR($B$2),MONTH($B$2),22),2),"Mo","Di","Mi","Do","Fr","Sa","So"),"")</f>
        <v/>
      </c>
      <c r="Y5" s="5">
        <f>IF(23&lt;=DAY(EOMONTH($B$2,0)),CHOOSE(WEEKDAY(DATE(YEAR($B$2),MONTH($B$2),23),2),"Mo","Di","Mi","Do","Fr","Sa","So"),"")</f>
        <v/>
      </c>
      <c r="Z5" s="5">
        <f>IF(24&lt;=DAY(EOMONTH($B$2,0)),CHOOSE(WEEKDAY(DATE(YEAR($B$2),MONTH($B$2),24),2),"Mo","Di","Mi","Do","Fr","Sa","So"),"")</f>
        <v/>
      </c>
      <c r="AA5" s="5">
        <f>IF(25&lt;=DAY(EOMONTH($B$2,0)),CHOOSE(WEEKDAY(DATE(YEAR($B$2),MONTH($B$2),25),2),"Mo","Di","Mi","Do","Fr","Sa","So"),"")</f>
        <v/>
      </c>
      <c r="AB5" s="5">
        <f>IF(26&lt;=DAY(EOMONTH($B$2,0)),CHOOSE(WEEKDAY(DATE(YEAR($B$2),MONTH($B$2),26),2),"Mo","Di","Mi","Do","Fr","Sa","So"),"")</f>
        <v/>
      </c>
      <c r="AC5" s="5">
        <f>IF(27&lt;=DAY(EOMONTH($B$2,0)),CHOOSE(WEEKDAY(DATE(YEAR($B$2),MONTH($B$2),27),2),"Mo","Di","Mi","Do","Fr","Sa","So"),"")</f>
        <v/>
      </c>
      <c r="AD5" s="5">
        <f>IF(28&lt;=DAY(EOMONTH($B$2,0)),CHOOSE(WEEKDAY(DATE(YEAR($B$2),MONTH($B$2),28),2),"Mo","Di","Mi","Do","Fr","Sa","So"),"")</f>
        <v/>
      </c>
      <c r="AE5" s="5">
        <f>IF(29&lt;=DAY(EOMONTH($B$2,0)),CHOOSE(WEEKDAY(DATE(YEAR($B$2),MONTH($B$2),29),2),"Mo","Di","Mi","Do","Fr","Sa","So"),"")</f>
        <v/>
      </c>
      <c r="AF5" s="5">
        <f>IF(30&lt;=DAY(EOMONTH($B$2,0)),CHOOSE(WEEKDAY(DATE(YEAR($B$2),MONTH($B$2),30),2),"Mo","Di","Mi","Do","Fr","Sa","So"),"")</f>
        <v/>
      </c>
      <c r="AG5" s="5">
        <f>IF(31&lt;=DAY(EOMONTH($B$2,0)),CHOOSE(WEEKDAY(DATE(YEAR($B$2),MONTH($B$2),31),2),"Mo","Di","Mi","Do","Fr","Sa","So"),"")</f>
        <v/>
      </c>
      <c r="AH5" s="4" t="inlineStr">
        <is>
          <t>Ist</t>
        </is>
      </c>
    </row>
    <row r="6">
      <c r="A6" s="7" t="inlineStr">
        <is>
          <t>Beispiel: A. Muster</t>
        </is>
      </c>
      <c r="B6" s="7" t="n">
        <v>160</v>
      </c>
      <c r="C6" s="8" t="inlineStr">
        <is>
          <t>F</t>
        </is>
      </c>
      <c r="D6" s="8" t="inlineStr">
        <is>
          <t>F</t>
        </is>
      </c>
      <c r="E6" s="8" t="inlineStr">
        <is>
          <t>S</t>
        </is>
      </c>
      <c r="F6" s="8" t="inlineStr">
        <is>
          <t>S</t>
        </is>
      </c>
      <c r="G6" s="8" t="inlineStr">
        <is>
          <t>X</t>
        </is>
      </c>
      <c r="H6" s="8" t="inlineStr">
        <is>
          <t>X</t>
        </is>
      </c>
      <c r="I6" s="8" t="inlineStr">
        <is>
          <t>N</t>
        </is>
      </c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9">
        <f>SUMPRODUCT(COUNTIF(C6:AG6,Schichten!$A$2:$A$11)*(Schichten!$E$2:$E$11))</f>
        <v/>
      </c>
    </row>
    <row r="7">
      <c r="A7" s="7" t="n"/>
      <c r="B7" s="7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9">
        <f>SUMPRODUCT(COUNTIF(C7:AG7,Schichten!$A$2:$A$11)*(Schichten!$E$2:$E$11))</f>
        <v/>
      </c>
    </row>
    <row r="8">
      <c r="A8" s="7" t="n"/>
      <c r="B8" s="7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9">
        <f>SUMPRODUCT(COUNTIF(C8:AG8,Schichten!$A$2:$A$11)*(Schichten!$E$2:$E$11))</f>
        <v/>
      </c>
    </row>
    <row r="9">
      <c r="A9" s="7" t="n"/>
      <c r="B9" s="7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9">
        <f>SUMPRODUCT(COUNTIF(C9:AG9,Schichten!$A$2:$A$11)*(Schichten!$E$2:$E$11))</f>
        <v/>
      </c>
    </row>
    <row r="10">
      <c r="A10" s="7" t="n"/>
      <c r="B10" s="7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9">
        <f>SUMPRODUCT(COUNTIF(C10:AG10,Schichten!$A$2:$A$11)*(Schichten!$E$2:$E$11))</f>
        <v/>
      </c>
    </row>
    <row r="11">
      <c r="A11" s="7" t="n"/>
      <c r="B11" s="7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9">
        <f>SUMPRODUCT(COUNTIF(C11:AG11,Schichten!$A$2:$A$11)*(Schichten!$E$2:$E$11))</f>
        <v/>
      </c>
    </row>
    <row r="12">
      <c r="A12" s="7" t="n"/>
      <c r="B12" s="7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9">
        <f>SUMPRODUCT(COUNTIF(C12:AG12,Schichten!$A$2:$A$11)*(Schichten!$E$2:$E$11))</f>
        <v/>
      </c>
    </row>
    <row r="13">
      <c r="A13" s="7" t="n"/>
      <c r="B13" s="7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9">
        <f>SUMPRODUCT(COUNTIF(C13:AG13,Schichten!$A$2:$A$11)*(Schichten!$E$2:$E$11))</f>
        <v/>
      </c>
    </row>
    <row r="14">
      <c r="A14" s="7" t="n"/>
      <c r="B14" s="7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9">
        <f>SUMPRODUCT(COUNTIF(C14:AG14,Schichten!$A$2:$A$11)*(Schichten!$E$2:$E$11))</f>
        <v/>
      </c>
    </row>
    <row r="15">
      <c r="A15" s="7" t="n"/>
      <c r="B15" s="7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9">
        <f>SUMPRODUCT(COUNTIF(C15:AG15,Schichten!$A$2:$A$11)*(Schichten!$E$2:$E$11))</f>
        <v/>
      </c>
    </row>
    <row r="16">
      <c r="A16" s="7" t="n"/>
      <c r="B16" s="7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9">
        <f>SUMPRODUCT(COUNTIF(C16:AG16,Schichten!$A$2:$A$11)*(Schichten!$E$2:$E$11))</f>
        <v/>
      </c>
    </row>
    <row r="17">
      <c r="A17" s="7" t="n"/>
      <c r="B17" s="7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9">
        <f>SUMPRODUCT(COUNTIF(C17:AG17,Schichten!$A$2:$A$11)*(Schichten!$E$2:$E$11))</f>
        <v/>
      </c>
    </row>
    <row r="18">
      <c r="A18" s="7" t="n"/>
      <c r="B18" s="7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9">
        <f>SUMPRODUCT(COUNTIF(C18:AG18,Schichten!$A$2:$A$11)*(Schichten!$E$2:$E$11))</f>
        <v/>
      </c>
    </row>
    <row r="19">
      <c r="A19" s="7" t="n"/>
      <c r="B19" s="7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9">
        <f>SUMPRODUCT(COUNTIF(C19:AG19,Schichten!$A$2:$A$11)*(Schichten!$E$2:$E$11))</f>
        <v/>
      </c>
    </row>
    <row r="20">
      <c r="A20" s="7" t="n"/>
      <c r="B20" s="7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9">
        <f>SUMPRODUCT(COUNTIF(C20:AG20,Schichten!$A$2:$A$11)*(Schichten!$E$2:$E$11))</f>
        <v/>
      </c>
    </row>
    <row r="21">
      <c r="A21" s="7" t="n"/>
      <c r="B21" s="7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9">
        <f>SUMPRODUCT(COUNTIF(C21:AG21,Schichten!$A$2:$A$11)*(Schichten!$E$2:$E$11))</f>
        <v/>
      </c>
    </row>
    <row r="22">
      <c r="A22" s="7" t="n"/>
      <c r="B22" s="7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9">
        <f>SUMPRODUCT(COUNTIF(C22:AG22,Schichten!$A$2:$A$11)*(Schichten!$E$2:$E$11))</f>
        <v/>
      </c>
    </row>
    <row r="23">
      <c r="A23" s="7" t="n"/>
      <c r="B23" s="7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9">
        <f>SUMPRODUCT(COUNTIF(C23:AG23,Schichten!$A$2:$A$11)*(Schichten!$E$2:$E$11))</f>
        <v/>
      </c>
    </row>
    <row r="24">
      <c r="A24" s="7" t="n"/>
      <c r="B24" s="7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9">
        <f>SUMPRODUCT(COUNTIF(C24:AG24,Schichten!$A$2:$A$11)*(Schichten!$E$2:$E$11))</f>
        <v/>
      </c>
    </row>
    <row r="25">
      <c r="A25" s="7" t="n"/>
      <c r="B25" s="7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9">
        <f>SUMPRODUCT(COUNTIF(C25:AG25,Schichten!$A$2:$A$11)*(Schichten!$E$2:$E$11))</f>
        <v/>
      </c>
    </row>
    <row r="27">
      <c r="A27" s="10" t="inlineStr">
        <is>
          <t>Besetzt Früh</t>
        </is>
      </c>
      <c r="C27" s="11">
        <f>COUNTIF(C6:C25,"F")</f>
        <v/>
      </c>
      <c r="D27" s="11">
        <f>COUNTIF(D6:D25,"F")</f>
        <v/>
      </c>
      <c r="E27" s="11">
        <f>COUNTIF(E6:E25,"F")</f>
        <v/>
      </c>
      <c r="F27" s="11">
        <f>COUNTIF(F6:F25,"F")</f>
        <v/>
      </c>
      <c r="G27" s="11">
        <f>COUNTIF(G6:G25,"F")</f>
        <v/>
      </c>
      <c r="H27" s="11">
        <f>COUNTIF(H6:H25,"F")</f>
        <v/>
      </c>
      <c r="I27" s="11">
        <f>COUNTIF(I6:I25,"F")</f>
        <v/>
      </c>
      <c r="J27" s="11">
        <f>COUNTIF(J6:J25,"F")</f>
        <v/>
      </c>
      <c r="K27" s="11">
        <f>COUNTIF(K6:K25,"F")</f>
        <v/>
      </c>
      <c r="L27" s="11">
        <f>COUNTIF(L6:L25,"F")</f>
        <v/>
      </c>
      <c r="M27" s="11">
        <f>COUNTIF(M6:M25,"F")</f>
        <v/>
      </c>
      <c r="N27" s="11">
        <f>COUNTIF(N6:N25,"F")</f>
        <v/>
      </c>
      <c r="O27" s="11">
        <f>COUNTIF(O6:O25,"F")</f>
        <v/>
      </c>
      <c r="P27" s="11">
        <f>COUNTIF(P6:P25,"F")</f>
        <v/>
      </c>
      <c r="Q27" s="11">
        <f>COUNTIF(Q6:Q25,"F")</f>
        <v/>
      </c>
      <c r="R27" s="11">
        <f>COUNTIF(R6:R25,"F")</f>
        <v/>
      </c>
      <c r="S27" s="11">
        <f>COUNTIF(S6:S25,"F")</f>
        <v/>
      </c>
      <c r="T27" s="11">
        <f>COUNTIF(T6:T25,"F")</f>
        <v/>
      </c>
      <c r="U27" s="11">
        <f>COUNTIF(U6:U25,"F")</f>
        <v/>
      </c>
      <c r="V27" s="11">
        <f>COUNTIF(V6:V25,"F")</f>
        <v/>
      </c>
      <c r="W27" s="11">
        <f>COUNTIF(W6:W25,"F")</f>
        <v/>
      </c>
      <c r="X27" s="11">
        <f>COUNTIF(X6:X25,"F")</f>
        <v/>
      </c>
      <c r="Y27" s="11">
        <f>COUNTIF(Y6:Y25,"F")</f>
        <v/>
      </c>
      <c r="Z27" s="11">
        <f>COUNTIF(Z6:Z25,"F")</f>
        <v/>
      </c>
      <c r="AA27" s="11">
        <f>COUNTIF(AA6:AA25,"F")</f>
        <v/>
      </c>
      <c r="AB27" s="11">
        <f>COUNTIF(AB6:AB25,"F")</f>
        <v/>
      </c>
      <c r="AC27" s="11">
        <f>COUNTIF(AC6:AC25,"F")</f>
        <v/>
      </c>
      <c r="AD27" s="11">
        <f>COUNTIF(AD6:AD25,"F")</f>
        <v/>
      </c>
      <c r="AE27" s="11">
        <f>COUNTIF(AE6:AE25,"F")</f>
        <v/>
      </c>
      <c r="AF27" s="11">
        <f>COUNTIF(AF6:AF25,"F")</f>
        <v/>
      </c>
      <c r="AG27" s="11">
        <f>COUNTIF(AG6:AG25,"F")</f>
        <v/>
      </c>
    </row>
    <row r="28">
      <c r="A28" s="10" t="inlineStr">
        <is>
          <t>Besetzt Spät</t>
        </is>
      </c>
      <c r="C28" s="11">
        <f>COUNTIF(C6:C25,"S")</f>
        <v/>
      </c>
      <c r="D28" s="11">
        <f>COUNTIF(D6:D25,"S")</f>
        <v/>
      </c>
      <c r="E28" s="11">
        <f>COUNTIF(E6:E25,"S")</f>
        <v/>
      </c>
      <c r="F28" s="11">
        <f>COUNTIF(F6:F25,"S")</f>
        <v/>
      </c>
      <c r="G28" s="11">
        <f>COUNTIF(G6:G25,"S")</f>
        <v/>
      </c>
      <c r="H28" s="11">
        <f>COUNTIF(H6:H25,"S")</f>
        <v/>
      </c>
      <c r="I28" s="11">
        <f>COUNTIF(I6:I25,"S")</f>
        <v/>
      </c>
      <c r="J28" s="11">
        <f>COUNTIF(J6:J25,"S")</f>
        <v/>
      </c>
      <c r="K28" s="11">
        <f>COUNTIF(K6:K25,"S")</f>
        <v/>
      </c>
      <c r="L28" s="11">
        <f>COUNTIF(L6:L25,"S")</f>
        <v/>
      </c>
      <c r="M28" s="11">
        <f>COUNTIF(M6:M25,"S")</f>
        <v/>
      </c>
      <c r="N28" s="11">
        <f>COUNTIF(N6:N25,"S")</f>
        <v/>
      </c>
      <c r="O28" s="11">
        <f>COUNTIF(O6:O25,"S")</f>
        <v/>
      </c>
      <c r="P28" s="11">
        <f>COUNTIF(P6:P25,"S")</f>
        <v/>
      </c>
      <c r="Q28" s="11">
        <f>COUNTIF(Q6:Q25,"S")</f>
        <v/>
      </c>
      <c r="R28" s="11">
        <f>COUNTIF(R6:R25,"S")</f>
        <v/>
      </c>
      <c r="S28" s="11">
        <f>COUNTIF(S6:S25,"S")</f>
        <v/>
      </c>
      <c r="T28" s="11">
        <f>COUNTIF(T6:T25,"S")</f>
        <v/>
      </c>
      <c r="U28" s="11">
        <f>COUNTIF(U6:U25,"S")</f>
        <v/>
      </c>
      <c r="V28" s="11">
        <f>COUNTIF(V6:V25,"S")</f>
        <v/>
      </c>
      <c r="W28" s="11">
        <f>COUNTIF(W6:W25,"S")</f>
        <v/>
      </c>
      <c r="X28" s="11">
        <f>COUNTIF(X6:X25,"S")</f>
        <v/>
      </c>
      <c r="Y28" s="11">
        <f>COUNTIF(Y6:Y25,"S")</f>
        <v/>
      </c>
      <c r="Z28" s="11">
        <f>COUNTIF(Z6:Z25,"S")</f>
        <v/>
      </c>
      <c r="AA28" s="11">
        <f>COUNTIF(AA6:AA25,"S")</f>
        <v/>
      </c>
      <c r="AB28" s="11">
        <f>COUNTIF(AB6:AB25,"S")</f>
        <v/>
      </c>
      <c r="AC28" s="11">
        <f>COUNTIF(AC6:AC25,"S")</f>
        <v/>
      </c>
      <c r="AD28" s="11">
        <f>COUNTIF(AD6:AD25,"S")</f>
        <v/>
      </c>
      <c r="AE28" s="11">
        <f>COUNTIF(AE6:AE25,"S")</f>
        <v/>
      </c>
      <c r="AF28" s="11">
        <f>COUNTIF(AF6:AF25,"S")</f>
        <v/>
      </c>
      <c r="AG28" s="11">
        <f>COUNTIF(AG6:AG25,"S")</f>
        <v/>
      </c>
    </row>
    <row r="29">
      <c r="A29" s="10" t="inlineStr">
        <is>
          <t>Besetzt Nacht</t>
        </is>
      </c>
      <c r="C29" s="11">
        <f>COUNTIF(C6:C25,"N")</f>
        <v/>
      </c>
      <c r="D29" s="11">
        <f>COUNTIF(D6:D25,"N")</f>
        <v/>
      </c>
      <c r="E29" s="11">
        <f>COUNTIF(E6:E25,"N")</f>
        <v/>
      </c>
      <c r="F29" s="11">
        <f>COUNTIF(F6:F25,"N")</f>
        <v/>
      </c>
      <c r="G29" s="11">
        <f>COUNTIF(G6:G25,"N")</f>
        <v/>
      </c>
      <c r="H29" s="11">
        <f>COUNTIF(H6:H25,"N")</f>
        <v/>
      </c>
      <c r="I29" s="11">
        <f>COUNTIF(I6:I25,"N")</f>
        <v/>
      </c>
      <c r="J29" s="11">
        <f>COUNTIF(J6:J25,"N")</f>
        <v/>
      </c>
      <c r="K29" s="11">
        <f>COUNTIF(K6:K25,"N")</f>
        <v/>
      </c>
      <c r="L29" s="11">
        <f>COUNTIF(L6:L25,"N")</f>
        <v/>
      </c>
      <c r="M29" s="11">
        <f>COUNTIF(M6:M25,"N")</f>
        <v/>
      </c>
      <c r="N29" s="11">
        <f>COUNTIF(N6:N25,"N")</f>
        <v/>
      </c>
      <c r="O29" s="11">
        <f>COUNTIF(O6:O25,"N")</f>
        <v/>
      </c>
      <c r="P29" s="11">
        <f>COUNTIF(P6:P25,"N")</f>
        <v/>
      </c>
      <c r="Q29" s="11">
        <f>COUNTIF(Q6:Q25,"N")</f>
        <v/>
      </c>
      <c r="R29" s="11">
        <f>COUNTIF(R6:R25,"N")</f>
        <v/>
      </c>
      <c r="S29" s="11">
        <f>COUNTIF(S6:S25,"N")</f>
        <v/>
      </c>
      <c r="T29" s="11">
        <f>COUNTIF(T6:T25,"N")</f>
        <v/>
      </c>
      <c r="U29" s="11">
        <f>COUNTIF(U6:U25,"N")</f>
        <v/>
      </c>
      <c r="V29" s="11">
        <f>COUNTIF(V6:V25,"N")</f>
        <v/>
      </c>
      <c r="W29" s="11">
        <f>COUNTIF(W6:W25,"N")</f>
        <v/>
      </c>
      <c r="X29" s="11">
        <f>COUNTIF(X6:X25,"N")</f>
        <v/>
      </c>
      <c r="Y29" s="11">
        <f>COUNTIF(Y6:Y25,"N")</f>
        <v/>
      </c>
      <c r="Z29" s="11">
        <f>COUNTIF(Z6:Z25,"N")</f>
        <v/>
      </c>
      <c r="AA29" s="11">
        <f>COUNTIF(AA6:AA25,"N")</f>
        <v/>
      </c>
      <c r="AB29" s="11">
        <f>COUNTIF(AB6:AB25,"N")</f>
        <v/>
      </c>
      <c r="AC29" s="11">
        <f>COUNTIF(AC6:AC25,"N")</f>
        <v/>
      </c>
      <c r="AD29" s="11">
        <f>COUNTIF(AD6:AD25,"N")</f>
        <v/>
      </c>
      <c r="AE29" s="11">
        <f>COUNTIF(AE6:AE25,"N")</f>
        <v/>
      </c>
      <c r="AF29" s="11">
        <f>COUNTIF(AF6:AF25,"N")</f>
        <v/>
      </c>
      <c r="AG29" s="11">
        <f>COUNTIF(AG6:AG25,"N")</f>
        <v/>
      </c>
    </row>
    <row r="30">
      <c r="A30" s="10" t="inlineStr">
        <is>
          <t>Besetzt Tag</t>
        </is>
      </c>
      <c r="C30" s="11">
        <f>COUNTIF(C6:C25,"T")</f>
        <v/>
      </c>
      <c r="D30" s="11">
        <f>COUNTIF(D6:D25,"T")</f>
        <v/>
      </c>
      <c r="E30" s="11">
        <f>COUNTIF(E6:E25,"T")</f>
        <v/>
      </c>
      <c r="F30" s="11">
        <f>COUNTIF(F6:F25,"T")</f>
        <v/>
      </c>
      <c r="G30" s="11">
        <f>COUNTIF(G6:G25,"T")</f>
        <v/>
      </c>
      <c r="H30" s="11">
        <f>COUNTIF(H6:H25,"T")</f>
        <v/>
      </c>
      <c r="I30" s="11">
        <f>COUNTIF(I6:I25,"T")</f>
        <v/>
      </c>
      <c r="J30" s="11">
        <f>COUNTIF(J6:J25,"T")</f>
        <v/>
      </c>
      <c r="K30" s="11">
        <f>COUNTIF(K6:K25,"T")</f>
        <v/>
      </c>
      <c r="L30" s="11">
        <f>COUNTIF(L6:L25,"T")</f>
        <v/>
      </c>
      <c r="M30" s="11">
        <f>COUNTIF(M6:M25,"T")</f>
        <v/>
      </c>
      <c r="N30" s="11">
        <f>COUNTIF(N6:N25,"T")</f>
        <v/>
      </c>
      <c r="O30" s="11">
        <f>COUNTIF(O6:O25,"T")</f>
        <v/>
      </c>
      <c r="P30" s="11">
        <f>COUNTIF(P6:P25,"T")</f>
        <v/>
      </c>
      <c r="Q30" s="11">
        <f>COUNTIF(Q6:Q25,"T")</f>
        <v/>
      </c>
      <c r="R30" s="11">
        <f>COUNTIF(R6:R25,"T")</f>
        <v/>
      </c>
      <c r="S30" s="11">
        <f>COUNTIF(S6:S25,"T")</f>
        <v/>
      </c>
      <c r="T30" s="11">
        <f>COUNTIF(T6:T25,"T")</f>
        <v/>
      </c>
      <c r="U30" s="11">
        <f>COUNTIF(U6:U25,"T")</f>
        <v/>
      </c>
      <c r="V30" s="11">
        <f>COUNTIF(V6:V25,"T")</f>
        <v/>
      </c>
      <c r="W30" s="11">
        <f>COUNTIF(W6:W25,"T")</f>
        <v/>
      </c>
      <c r="X30" s="11">
        <f>COUNTIF(X6:X25,"T")</f>
        <v/>
      </c>
      <c r="Y30" s="11">
        <f>COUNTIF(Y6:Y25,"T")</f>
        <v/>
      </c>
      <c r="Z30" s="11">
        <f>COUNTIF(Z6:Z25,"T")</f>
        <v/>
      </c>
      <c r="AA30" s="11">
        <f>COUNTIF(AA6:AA25,"T")</f>
        <v/>
      </c>
      <c r="AB30" s="11">
        <f>COUNTIF(AB6:AB25,"T")</f>
        <v/>
      </c>
      <c r="AC30" s="11">
        <f>COUNTIF(AC6:AC25,"T")</f>
        <v/>
      </c>
      <c r="AD30" s="11">
        <f>COUNTIF(AD6:AD25,"T")</f>
        <v/>
      </c>
      <c r="AE30" s="11">
        <f>COUNTIF(AE6:AE25,"T")</f>
        <v/>
      </c>
      <c r="AF30" s="11">
        <f>COUNTIF(AF6:AF25,"T")</f>
        <v/>
      </c>
      <c r="AG30" s="11">
        <f>COUNTIF(AG6:AG25,"T")</f>
        <v/>
      </c>
    </row>
  </sheetData>
  <conditionalFormatting sqref="C6:AG25">
    <cfRule type="expression" priority="1" dxfId="0">
      <formula>AND(C$4&lt;&gt;"",WEEKDAY(DATE(YEAR($B$2),MONTH($B$2),C$4),2)&gt;5)</formula>
    </cfRule>
  </conditionalFormatting>
  <dataValidations count="1">
    <dataValidation sqref="C6:AG25" showDropDown="0" showInputMessage="0" showErrorMessage="0" allowBlank="1" type="list">
      <formula1>=Schichten!$A$2:$A$11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9" customWidth="1" min="4" max="4"/>
    <col width="17" customWidth="1" min="5" max="5"/>
  </cols>
  <sheetData>
    <row r="1">
      <c r="A1" s="4" t="inlineStr">
        <is>
          <t>Kürzel</t>
        </is>
      </c>
      <c r="B1" s="4" t="inlineStr">
        <is>
          <t>Bezeichnung</t>
        </is>
      </c>
      <c r="C1" s="4" t="inlineStr">
        <is>
          <t>Beginn</t>
        </is>
      </c>
      <c r="D1" s="4" t="inlineStr">
        <is>
          <t>Ende</t>
        </is>
      </c>
      <c r="E1" s="4" t="inlineStr">
        <is>
          <t>Stunden (bezahlt)</t>
        </is>
      </c>
    </row>
    <row r="2">
      <c r="A2" s="7" t="inlineStr">
        <is>
          <t>F</t>
        </is>
      </c>
      <c r="B2" s="7" t="inlineStr">
        <is>
          <t>Frühdienst</t>
        </is>
      </c>
      <c r="C2" s="7" t="inlineStr">
        <is>
          <t>06:00</t>
        </is>
      </c>
      <c r="D2" s="7" t="inlineStr">
        <is>
          <t>14:00</t>
        </is>
      </c>
      <c r="E2" s="7" t="n">
        <v>7.5</v>
      </c>
      <c r="G2" t="inlineStr">
        <is>
          <t>Kürzel und Stunden frei änderbar; leere Zeilen für eigene Schichten.</t>
        </is>
      </c>
    </row>
    <row r="3">
      <c r="A3" s="7" t="inlineStr">
        <is>
          <t>S</t>
        </is>
      </c>
      <c r="B3" s="7" t="inlineStr">
        <is>
          <t>Spätdienst</t>
        </is>
      </c>
      <c r="C3" s="7" t="inlineStr">
        <is>
          <t>14:00</t>
        </is>
      </c>
      <c r="D3" s="7" t="inlineStr">
        <is>
          <t>22:00</t>
        </is>
      </c>
      <c r="E3" s="7" t="n">
        <v>7.5</v>
      </c>
    </row>
    <row r="4">
      <c r="A4" s="7" t="inlineStr">
        <is>
          <t>N</t>
        </is>
      </c>
      <c r="B4" s="7" t="inlineStr">
        <is>
          <t>Nachtdienst</t>
        </is>
      </c>
      <c r="C4" s="7" t="inlineStr">
        <is>
          <t>22:00</t>
        </is>
      </c>
      <c r="D4" s="7" t="inlineStr">
        <is>
          <t>06:00</t>
        </is>
      </c>
      <c r="E4" s="7" t="n">
        <v>7.5</v>
      </c>
    </row>
    <row r="5">
      <c r="A5" s="7" t="inlineStr">
        <is>
          <t>T</t>
        </is>
      </c>
      <c r="B5" s="7" t="inlineStr">
        <is>
          <t>Tagdienst</t>
        </is>
      </c>
      <c r="C5" s="7" t="inlineStr">
        <is>
          <t>08:00</t>
        </is>
      </c>
      <c r="D5" s="7" t="inlineStr">
        <is>
          <t>16:30</t>
        </is>
      </c>
      <c r="E5" s="7" t="n">
        <v>8</v>
      </c>
    </row>
    <row r="6">
      <c r="A6" s="7" t="inlineStr">
        <is>
          <t>U</t>
        </is>
      </c>
      <c r="B6" s="7" t="inlineStr">
        <is>
          <t>Urlaub</t>
        </is>
      </c>
      <c r="C6" s="7" t="inlineStr"/>
      <c r="D6" s="7" t="inlineStr"/>
      <c r="E6" s="7" t="n">
        <v>0</v>
      </c>
    </row>
    <row r="7">
      <c r="A7" s="7" t="inlineStr">
        <is>
          <t>K</t>
        </is>
      </c>
      <c r="B7" s="7" t="inlineStr">
        <is>
          <t>krank</t>
        </is>
      </c>
      <c r="C7" s="7" t="inlineStr"/>
      <c r="D7" s="7" t="inlineStr"/>
      <c r="E7" s="7" t="n">
        <v>0</v>
      </c>
    </row>
    <row r="8">
      <c r="A8" s="7" t="inlineStr">
        <is>
          <t>X</t>
        </is>
      </c>
      <c r="B8" s="7" t="inlineStr">
        <is>
          <t>frei</t>
        </is>
      </c>
      <c r="C8" s="7" t="inlineStr"/>
      <c r="D8" s="7" t="inlineStr"/>
      <c r="E8" s="7" t="n">
        <v>0</v>
      </c>
    </row>
    <row r="9">
      <c r="A9" s="7" t="inlineStr"/>
      <c r="B9" s="7" t="inlineStr"/>
      <c r="C9" s="7" t="inlineStr"/>
      <c r="D9" s="7" t="inlineStr"/>
      <c r="E9" s="7" t="n"/>
    </row>
    <row r="10">
      <c r="A10" s="7" t="inlineStr"/>
      <c r="B10" s="7" t="inlineStr"/>
      <c r="C10" s="7" t="inlineStr"/>
      <c r="D10" s="7" t="inlineStr"/>
      <c r="E10" s="7" t="n"/>
    </row>
    <row r="11">
      <c r="A11" s="7" t="inlineStr"/>
      <c r="B11" s="7" t="inlineStr"/>
      <c r="C11" s="7" t="inlineStr"/>
      <c r="D11" s="7" t="inlineStr"/>
      <c r="E11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2" t="inlineStr">
        <is>
          <t>So geht es</t>
        </is>
      </c>
    </row>
    <row r="2">
      <c r="A2" t="inlineStr">
        <is>
          <t>1. Im Blatt „Monatsplan“ in B2 den ersten Tag des Monats eintragen – Tage und Wochentage passen sich an.</t>
        </is>
      </c>
    </row>
    <row r="3">
      <c r="A3" t="inlineStr">
        <is>
          <t>2. Im Blatt „Schichten“ Kürzel, Zeiten und bezahlte Stunden Ihrer Schichten eintragen (bis zu zehn).</t>
        </is>
      </c>
    </row>
    <row r="4">
      <c r="A4" t="inlineStr">
        <is>
          <t>3. Je Person und Tag das Kürzel eintragen. Rechts stehen die Stunden, in Spalte B tragen Sie das Soll ein.</t>
        </is>
      </c>
    </row>
    <row r="5">
      <c r="A5" t="inlineStr">
        <is>
          <t>4. Unten zählt die Vorlage, wie viele Personen je Tag Früh, Spät, Nacht und Tag haben.</t>
        </is>
      </c>
    </row>
    <row r="6">
      <c r="A6" t="inlineStr"/>
    </row>
    <row r="7">
      <c r="A7" s="10" t="inlineStr">
        <is>
          <t>Worauf achten</t>
        </is>
      </c>
    </row>
    <row r="8">
      <c r="A8" t="inlineStr">
        <is>
          <t>• Zwischen zwei Diensten liegen mindestens elf Stunden Ruhe (§ 5 ArbZG) – etwa nicht Spät und am nächsten Tag Früh.</t>
        </is>
      </c>
    </row>
    <row r="9">
      <c r="A9" t="inlineStr">
        <is>
          <t>• Mehr als zehn Stunden am Tag nur mit tariflicher Grundlage (§§ 3, 7 ArbZG).</t>
        </is>
      </c>
    </row>
    <row r="10">
      <c r="A10" t="inlineStr">
        <is>
          <t>• In Gebäudereinigung und Sicherheitsgewerbe muss die Arbeitszeit spätestens am siebten Tag aufgezeichnet sein (§ 17 MiLoG).</t>
        </is>
      </c>
    </row>
    <row r="11">
      <c r="A11" t="inlineStr">
        <is>
          <t>• Die Vorlage prüft nichts davon – sie zählt nur.</t>
        </is>
      </c>
    </row>
    <row r="12">
      <c r="A12" t="inlineStr"/>
    </row>
    <row r="13">
      <c r="A13" t="inlineStr">
        <is>
          <t>Vorlage von Kordo · mykordo.app – frei verwendbar, ohne Gewähr.</t>
        </is>
      </c>
    </row>
    <row r="14">
      <c r="A14" t="inlineStr">
        <is>
          <t>Wenn Excel nicht mehr reicht: Kordo prüft Ruhezeit und Nachweise schon beim Einteilen – mykordo.app/dienstplan-vorlage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Kordo</dc:creator>
  <dc:title>Dienstplan-Vorlage</dc:title>
  <dcterms:created xsi:type="dcterms:W3CDTF">2026-10-01T18:38:17Z</dcterms:created>
  <dcterms:modified xsi:type="dcterms:W3CDTF">2026-10-01T18:38:17Z</dcterms:modified>
</cp:coreProperties>
</file>